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defaultThemeVersion="124226"/>
  <mc:AlternateContent xmlns:mc="http://schemas.openxmlformats.org/markup-compatibility/2006">
    <mc:Choice Requires="x15">
      <x15ac:absPath xmlns:x15ac="http://schemas.microsoft.com/office/spreadsheetml/2010/11/ac" url="C:\Users\grobbelj.ANR\Documents\Meat\"/>
    </mc:Choice>
  </mc:AlternateContent>
  <xr:revisionPtr revIDLastSave="0" documentId="13_ncr:1_{AFB2AFF9-F468-4447-BA5F-C214799BCC7D}" xr6:coauthVersionLast="45" xr6:coauthVersionMax="45" xr10:uidLastSave="{00000000-0000-0000-0000-000000000000}"/>
  <bookViews>
    <workbookView xWindow="28680" yWindow="-120" windowWidth="29040" windowHeight="15840" activeTab="2" xr2:uid="{00000000-000D-0000-FFFF-FFFF00000000}"/>
  </bookViews>
  <sheets>
    <sheet name="About" sheetId="3" r:id="rId1"/>
    <sheet name="Introduction and Instructions" sheetId="2" r:id="rId2"/>
    <sheet name="Pricing Worksheet"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 l="1"/>
  <c r="D38" i="1" l="1"/>
  <c r="D17" i="1" l="1"/>
  <c r="C19" i="1" l="1"/>
  <c r="C21" i="1" s="1"/>
  <c r="C22" i="1" s="1"/>
  <c r="F13" i="1"/>
  <c r="D13" i="1"/>
  <c r="C25" i="1" l="1"/>
  <c r="C24" i="1"/>
  <c r="D21" i="1"/>
  <c r="D22" i="1" s="1"/>
  <c r="D24" i="1" l="1"/>
  <c r="D25" i="1"/>
  <c r="D30" i="1"/>
  <c r="D32" i="1" l="1"/>
  <c r="D47" i="1" s="1"/>
  <c r="D35" i="1"/>
  <c r="D43" i="1" l="1"/>
  <c r="D44" i="1"/>
  <c r="D45" i="1" s="1"/>
  <c r="D49" i="1" s="1"/>
  <c r="D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Jeannine</author>
    <author>Jeannine Schweihofer</author>
  </authors>
  <commentList>
    <comment ref="D18" authorId="0" shapeId="0" xr:uid="{00000000-0006-0000-0200-000001000000}">
      <text>
        <r>
          <rPr>
            <sz val="9"/>
            <color indexed="81"/>
            <rFont val="Tahoma"/>
            <family val="2"/>
          </rPr>
          <t>If this value is known, it will change the live weight market price comparison and the gross value compared to selling live</t>
        </r>
      </text>
    </comment>
    <comment ref="G18" authorId="0" shapeId="0" xr:uid="{00000000-0006-0000-0200-000002000000}">
      <text>
        <r>
          <rPr>
            <sz val="9"/>
            <color indexed="81"/>
            <rFont val="Tahoma"/>
            <family val="2"/>
          </rPr>
          <t xml:space="preserve">(Carcass weight / live weight) * 100 = dressing percentage
Muscling, fat cover and fill will all effect dressing percentage.
Skin-on vs. skinless pork carcasses will also have different dressing percentages. Skin-on carcasses will have a higher dressing percentage and lower carcass yield than skinless carcasses. The take home amount of meat will be the same. </t>
        </r>
      </text>
    </comment>
    <comment ref="G19" authorId="0" shapeId="0" xr:uid="{00000000-0006-0000-0200-000003000000}">
      <text>
        <r>
          <rPr>
            <sz val="9"/>
            <color indexed="81"/>
            <rFont val="Tahoma"/>
            <family val="2"/>
          </rPr>
          <t xml:space="preserve">Hot carcass weight is taken immediately after slaughter and can be 2 to 5% higher than cold carcass weight which is taken after the carcass is cooled and before it is cut into wholesale and retail cuts. </t>
        </r>
      </text>
    </comment>
    <comment ref="G22" authorId="0" shapeId="0" xr:uid="{00000000-0006-0000-0200-000004000000}">
      <text>
        <r>
          <rPr>
            <sz val="9"/>
            <color indexed="81"/>
            <rFont val="Tahoma"/>
            <family val="2"/>
          </rPr>
          <t>If live weight is unknown, it can be estimated using an average dressing percentage and the carcass weight. Ex. 187 lb carcass weight and an estimated 72% dressing percentage. 187/.72 = 260 lb live weight</t>
        </r>
      </text>
    </comment>
    <comment ref="G31" authorId="0" shapeId="0" xr:uid="{00000000-0006-0000-0200-000005000000}">
      <text>
        <r>
          <rPr>
            <sz val="9"/>
            <color indexed="81"/>
            <rFont val="Tahoma"/>
            <family val="2"/>
          </rPr>
          <t xml:space="preserve">may range from 65% to close to 75% depending on fat thickness and muscling, and whether cuts are boneless or left bone in.
Amount of meat that is smoked will also decrease this number from cooking loss. 
</t>
        </r>
      </text>
    </comment>
    <comment ref="G36" authorId="1" shapeId="0" xr:uid="{00000000-0006-0000-0200-000006000000}">
      <text>
        <r>
          <rPr>
            <sz val="9"/>
            <color indexed="81"/>
            <rFont val="Tahoma"/>
            <family val="2"/>
          </rPr>
          <t xml:space="preserve">typically 35 to 45% of the estimated pounds of product take-home to freezer
Depending on what cuts and how much product is smoked, take-home yield may be reduced by an average of 25% for cooking loss of smoked product.
</t>
        </r>
      </text>
    </comment>
  </commentList>
</comments>
</file>

<file path=xl/sharedStrings.xml><?xml version="1.0" encoding="utf-8"?>
<sst xmlns="http://schemas.openxmlformats.org/spreadsheetml/2006/main" count="139" uniqueCount="113">
  <si>
    <t>Your Numbers</t>
  </si>
  <si>
    <t>%</t>
  </si>
  <si>
    <t>lb</t>
  </si>
  <si>
    <t>carcass weight X agreed on price</t>
  </si>
  <si>
    <t>final carcass price / estimated live weight</t>
  </si>
  <si>
    <t>carcass weight x carcass yield percent</t>
  </si>
  <si>
    <t>Cost from locker plant</t>
  </si>
  <si>
    <t>cost from locker plant</t>
  </si>
  <si>
    <t>cutting wrap price x carcass weight</t>
  </si>
  <si>
    <t>http://www.ers.usda.gov/data-products/meat-price-spreads.aspx</t>
  </si>
  <si>
    <t xml:space="preserve">*can be found here </t>
  </si>
  <si>
    <t>enter/change values based on your situation</t>
  </si>
  <si>
    <t>price agreed on between buyer and seller or set by seller</t>
  </si>
  <si>
    <t>Notes</t>
  </si>
  <si>
    <t>enter if values are known</t>
  </si>
  <si>
    <t>lives weight often not known and not necessary to use this spreadsheet</t>
  </si>
  <si>
    <t xml:space="preserve">Savings value to consumer percentage </t>
  </si>
  <si>
    <t>Hover cursor over cells that have red corners to find out more information on that topic</t>
  </si>
  <si>
    <t xml:space="preserve">and </t>
  </si>
  <si>
    <t>Introduction</t>
  </si>
  <si>
    <t>Cost of feed</t>
  </si>
  <si>
    <t xml:space="preserve">many factors impact this including ADG, days on feed, type of feed, etc. </t>
  </si>
  <si>
    <t>Transportation</t>
  </si>
  <si>
    <t xml:space="preserve">to purchase and to sell </t>
  </si>
  <si>
    <t>Total input costs</t>
  </si>
  <si>
    <t>Cost if average retail price used</t>
  </si>
  <si>
    <t>/lb</t>
  </si>
  <si>
    <t>/head</t>
  </si>
  <si>
    <t xml:space="preserve">Savings value  to consumer per pound </t>
  </si>
  <si>
    <t>Estimated live weight of animal</t>
  </si>
  <si>
    <t>Carcass weight</t>
  </si>
  <si>
    <t>Carcass price</t>
  </si>
  <si>
    <t>Live weight market price comparison</t>
  </si>
  <si>
    <t>Current live price/ lb of similar animals</t>
  </si>
  <si>
    <t>hot carcass weight (HCW) or cold carcass weight (CCW) depending on processor</t>
  </si>
  <si>
    <t>Carcass yield</t>
  </si>
  <si>
    <t>Estimated pounds of product take-home to freezer</t>
  </si>
  <si>
    <t>Slaughter cost</t>
  </si>
  <si>
    <t>Cutting, wrapping and freezing cost/ lb</t>
  </si>
  <si>
    <t>Total packaged carcass value</t>
  </si>
  <si>
    <t>Final packaged price per lb of retail product</t>
  </si>
  <si>
    <t>(1- (estimated final packaged price/ current retail cost)) x 100</t>
  </si>
  <si>
    <t xml:space="preserve">total packaged carcass value / estimated pounds product take-home </t>
  </si>
  <si>
    <t>Instructions</t>
  </si>
  <si>
    <t>example values</t>
  </si>
  <si>
    <r>
      <t>hot or cold carcass weight from slaughter</t>
    </r>
    <r>
      <rPr>
        <sz val="12"/>
        <rFont val="Calibri"/>
        <family val="2"/>
        <scheme val="minor"/>
      </rPr>
      <t xml:space="preserve"> plant</t>
    </r>
  </si>
  <si>
    <t>Product pricing calculation and comparison of buying direct vs. retail prices</t>
  </si>
  <si>
    <t>Use with customers to determine their overall cost and estimated yield</t>
  </si>
  <si>
    <t>Unit</t>
  </si>
  <si>
    <t>Gross carcass price</t>
  </si>
  <si>
    <t>(Est.) Live weight known</t>
  </si>
  <si>
    <t>Carcass weight known</t>
  </si>
  <si>
    <t>Est gross gain or loss compared to selling live</t>
  </si>
  <si>
    <t>Est profit or loss compared to input costs</t>
  </si>
  <si>
    <t>Dressing percentage (estimated)</t>
  </si>
  <si>
    <t>Variable by 2-5% if hot vs. cold carcass weight used</t>
  </si>
  <si>
    <t xml:space="preserve">http://www.ers.usda.gov/data-products/meat-price-spreads.aspx </t>
  </si>
  <si>
    <t>can be found at</t>
  </si>
  <si>
    <t>enter value from number generated in other section</t>
  </si>
  <si>
    <t>cost of time and other expenses</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</si>
  <si>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program are not responsible for loss of income, outdated prices, and other missing information. </t>
    </r>
  </si>
  <si>
    <r>
      <rPr>
        <b/>
        <sz val="11"/>
        <color theme="1"/>
        <rFont val="Calibri"/>
        <family val="2"/>
        <scheme val="minor"/>
      </rPr>
      <t>Reviewed by:</t>
    </r>
    <r>
      <rPr>
        <sz val="11"/>
        <color theme="1"/>
        <rFont val="Calibri"/>
        <family val="2"/>
        <scheme val="minor"/>
      </rPr>
      <t xml:space="preserve"> Carl Duley, Adam Hady, and Steve Huntzicker</t>
    </r>
  </si>
  <si>
    <t>after accounting for all costs</t>
  </si>
  <si>
    <t>University of Wisconsin-Extension, Cooperative Extension, in cooperation with the U.S. Department of Agriculture and Wisconsin counties, publishes this information to further the purpose of the May 8 and June 30, 1914, Acts of Congress. An EEO/AA employer, the University of Wisconsin-Extension, Cooperative Extension provides equal opportunities in employment and programming, including Title IX and ADA requirements. If you have a disability and require this information in an alternative format, or if you would like to submit a copyright request, please contact Cooperative Extension Publishing at 432 N. Lake St., Rm. 227, Madison, WI 53706; pubs@uwex.edu; or (608) 263-2770 (711 for Relay).</t>
  </si>
  <si>
    <t>Management</t>
  </si>
  <si>
    <t>Marketing and other costs</t>
  </si>
  <si>
    <t>Initial cost of feeder pig</t>
  </si>
  <si>
    <r>
      <t xml:space="preserve"> </t>
    </r>
    <r>
      <rPr>
        <sz val="12"/>
        <rFont val="Calibri"/>
        <family val="2"/>
        <scheme val="minor"/>
      </rPr>
      <t>opportunity cost if home raised</t>
    </r>
  </si>
  <si>
    <t>Pork pricing example comparing live price and hanging carcass price</t>
  </si>
  <si>
    <t xml:space="preserve">commission at sale barn, pork checkoff, etc. </t>
  </si>
  <si>
    <t>buildings, equipment, utilities</t>
  </si>
  <si>
    <t>Overhead costs</t>
  </si>
  <si>
    <t xml:space="preserve">can range from 70 to 76% </t>
  </si>
  <si>
    <t>Current retail price of pork</t>
  </si>
  <si>
    <t>This spreadsheet/ worksheet can be used to help buyers and sellers determine sale prices for direct marketing of grain fed market hogs.</t>
  </si>
  <si>
    <t>This spreadsheet tool can be utilized to calcluate estimated gain/loss for pork producers direct marketing pigs. It can also be used for pork producers to provide information on cost comparison, expected amount of pork, etc. It is intended to be used by pork producers direct marketing pigs, mainly in the form of freezer pork when selling whole animals, and halves of market pigs.</t>
  </si>
  <si>
    <t xml:space="preserve">Enter your values in pink cells and enter values in grey cells if you have them. Output will be in white cells. Blue cells are example figures. Yellow cell needs to have number generated in green entered. </t>
  </si>
  <si>
    <t>costs will vay by locker, some may build it into cut, wrap price, others will have flat fee or by pound</t>
  </si>
  <si>
    <t>and examples below</t>
  </si>
  <si>
    <t xml:space="preserve">see carcass yield note  information </t>
  </si>
  <si>
    <t>est pounds take-home x current retail pork price</t>
  </si>
  <si>
    <t>current pork retail price - estimated final packaged price/lb</t>
  </si>
  <si>
    <t>Pounds of cured/smoked product</t>
  </si>
  <si>
    <t>curing/smoking fee, typically $/lb</t>
  </si>
  <si>
    <t>Curing/smoking processing fee/lb</t>
  </si>
  <si>
    <t>pounds smoked/cured x smoked/cured $</t>
  </si>
  <si>
    <t>Pounds of sausage</t>
  </si>
  <si>
    <t>Sausage fee/lb</t>
  </si>
  <si>
    <t xml:space="preserve">Total sausage processing </t>
  </si>
  <si>
    <t>Total curing/smoking processing fee</t>
  </si>
  <si>
    <t>lbs</t>
  </si>
  <si>
    <t>some processors have additional charges for various sausages, stuffing, links, etc.</t>
  </si>
  <si>
    <t>carcass value + slaugter plus+ cut &amp; wrap + smoking fee + sausage fee</t>
  </si>
  <si>
    <r>
      <rPr>
        <b/>
        <sz val="16"/>
        <color theme="1"/>
        <rFont val="Calibri"/>
        <family val="2"/>
        <scheme val="minor"/>
      </rPr>
      <t>Developed by:</t>
    </r>
    <r>
      <rPr>
        <sz val="16"/>
        <color theme="1"/>
        <rFont val="Calibri"/>
        <family val="2"/>
        <scheme val="minor"/>
      </rPr>
      <t xml:space="preserve"> Jeannine Schweihofer, B. Halfman, J. Roy Black, </t>
    </r>
  </si>
  <si>
    <t>Total processing cost (slaughter, cut/wrap, smoking, sausage)</t>
  </si>
  <si>
    <t>Cost of producing market hog example</t>
  </si>
  <si>
    <t>pounds of product made into sausage</t>
  </si>
  <si>
    <t>Source: D.M. Wulf, Did the locker plant steal some of my meat? South Dakota State University</t>
  </si>
  <si>
    <t>obtained from USDA National Daily Hog and Pig Report</t>
  </si>
  <si>
    <t>Processing and packaging cost*</t>
  </si>
  <si>
    <t>Flat fee for bacon and ham curing and smoking*</t>
  </si>
  <si>
    <t>pounds of ham, bacon, other smoked/cured products; *enter 0 if using flat fee</t>
  </si>
  <si>
    <t>*enter fee and place a 0 in column D36 if using flat fee</t>
  </si>
  <si>
    <t>Direct Market Freezer Pig Pricing Spreadsheet</t>
  </si>
  <si>
    <t>*Grain fed</t>
  </si>
  <si>
    <t>Carcass weight (enter value from C19 or D19 above)</t>
  </si>
  <si>
    <t>enter value generated in cell C19 or D19</t>
  </si>
  <si>
    <t>http://www.ams.usda.gov/market-news/swine-reports</t>
  </si>
  <si>
    <t>Example* May 2020</t>
  </si>
  <si>
    <t>Example   May 2020</t>
  </si>
  <si>
    <t>Example  May 2020</t>
  </si>
  <si>
    <t>Freezer Pig Pricing Worksheet ver 1.1</t>
  </si>
  <si>
    <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Jeffrey W. Dwyer, Director, MSU Extension, East Lansing, MI 48824. This information is for educational purposes only. Reference to commercial products or trade names does not imply endorsement by MSU Extension or bias against those not mentioned.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</si>
</sst>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mmmm\ d\,\ yyyy;@"/>
    <numFmt numFmtId="165" formatCode="0.0"/>
  </numFmts>
  <fonts count="2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sz val="16"/>
      <color theme="1"/>
      <name val="Calibri"/>
      <family val="2"/>
      <scheme val="minor"/>
    </font>
    <font>
      <sz val="26"/>
      <color theme="1"/>
      <name val="Calibri"/>
      <family val="2"/>
      <scheme val="minor"/>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sz val="20"/>
      <color theme="1"/>
      <name val="Calibri"/>
      <family val="2"/>
      <scheme val="minor"/>
    </font>
    <font>
      <sz val="11"/>
      <color rgb="FF9C0006"/>
      <name val="Calibri"/>
      <family val="2"/>
      <scheme val="minor"/>
    </font>
    <font>
      <b/>
      <sz val="14"/>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7CE"/>
      </patternFill>
    </fill>
    <fill>
      <patternFill patternType="solid">
        <fgColor rgb="FFEC84DD"/>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style="thin">
        <color auto="1"/>
      </left>
      <right style="thin">
        <color auto="1"/>
      </right>
      <top/>
      <bottom style="double">
        <color indexed="64"/>
      </bottom>
      <diagonal/>
    </border>
  </borders>
  <cellStyleXfs count="5">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xf numFmtId="0" fontId="18" fillId="7" borderId="0" applyNumberFormat="0" applyBorder="0" applyAlignment="0" applyProtection="0"/>
  </cellStyleXfs>
  <cellXfs count="79">
    <xf numFmtId="0" fontId="0" fillId="0" borderId="0" xfId="0"/>
    <xf numFmtId="0" fontId="0" fillId="0" borderId="0" xfId="0" applyAlignment="1">
      <alignment horizontal="center"/>
    </xf>
    <xf numFmtId="0" fontId="0" fillId="0" borderId="0" xfId="0" applyAlignment="1">
      <alignment horizontal="center" wrapText="1"/>
    </xf>
    <xf numFmtId="0" fontId="10" fillId="0" borderId="0" xfId="0" applyFont="1"/>
    <xf numFmtId="0" fontId="11" fillId="0" borderId="0" xfId="0" applyFont="1"/>
    <xf numFmtId="0" fontId="11" fillId="3" borderId="0" xfId="0" applyFont="1" applyFill="1"/>
    <xf numFmtId="0" fontId="11" fillId="2" borderId="0" xfId="0" applyFont="1" applyFill="1"/>
    <xf numFmtId="0" fontId="11" fillId="5" borderId="0" xfId="0" applyFont="1" applyFill="1"/>
    <xf numFmtId="0" fontId="11" fillId="0" borderId="0" xfId="0" applyFont="1" applyFill="1"/>
    <xf numFmtId="0" fontId="6" fillId="0" borderId="0" xfId="0" applyFont="1" applyAlignment="1">
      <alignment wrapText="1"/>
    </xf>
    <xf numFmtId="0" fontId="8" fillId="0" borderId="0" xfId="0" applyFont="1" applyAlignment="1"/>
    <xf numFmtId="164" fontId="7" fillId="0" borderId="0" xfId="0" applyNumberFormat="1" applyFont="1" applyAlignment="1"/>
    <xf numFmtId="0" fontId="11" fillId="6" borderId="0" xfId="0" applyFont="1" applyFill="1"/>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1" fillId="0" borderId="0" xfId="0" applyFont="1" applyProtection="1">
      <protection locked="0"/>
    </xf>
    <xf numFmtId="0" fontId="10" fillId="0" borderId="0" xfId="0" applyFont="1" applyProtection="1">
      <protection locked="0"/>
    </xf>
    <xf numFmtId="44" fontId="11" fillId="6" borderId="1" xfId="1" applyFont="1" applyFill="1" applyBorder="1" applyProtection="1">
      <protection locked="0"/>
    </xf>
    <xf numFmtId="0" fontId="11" fillId="0" borderId="0" xfId="0" applyFont="1" applyAlignment="1" applyProtection="1">
      <alignment horizontal="center"/>
      <protection locked="0"/>
    </xf>
    <xf numFmtId="0" fontId="11" fillId="6" borderId="1" xfId="0" applyFont="1" applyFill="1" applyBorder="1" applyProtection="1">
      <protection locked="0"/>
    </xf>
    <xf numFmtId="0" fontId="11" fillId="3" borderId="1" xfId="0" applyFont="1" applyFill="1" applyBorder="1" applyProtection="1">
      <protection locked="0"/>
    </xf>
    <xf numFmtId="0" fontId="2" fillId="0" borderId="0" xfId="0" applyFont="1" applyProtection="1">
      <protection locked="0"/>
    </xf>
    <xf numFmtId="0" fontId="11" fillId="5" borderId="1" xfId="0" applyFont="1" applyFill="1" applyBorder="1" applyProtection="1">
      <protection locked="0"/>
    </xf>
    <xf numFmtId="165" fontId="11" fillId="6" borderId="1" xfId="1" applyNumberFormat="1" applyFont="1" applyFill="1" applyBorder="1" applyProtection="1">
      <protection locked="0"/>
    </xf>
    <xf numFmtId="0" fontId="16" fillId="6" borderId="0" xfId="0" applyFont="1" applyFill="1" applyProtection="1"/>
    <xf numFmtId="0" fontId="16" fillId="0" borderId="0" xfId="0" applyFont="1" applyProtection="1"/>
    <xf numFmtId="0" fontId="0" fillId="0" borderId="0" xfId="0" applyProtection="1"/>
    <xf numFmtId="0" fontId="0" fillId="0" borderId="0" xfId="0" applyAlignment="1" applyProtection="1">
      <alignment horizontal="center"/>
    </xf>
    <xf numFmtId="0" fontId="16" fillId="3" borderId="0" xfId="0" applyFont="1" applyFill="1" applyProtection="1"/>
    <xf numFmtId="0" fontId="16" fillId="5" borderId="0" xfId="0" applyFont="1" applyFill="1" applyProtection="1"/>
    <xf numFmtId="0" fontId="11" fillId="0" borderId="0" xfId="0" applyFont="1" applyProtection="1"/>
    <xf numFmtId="0" fontId="10" fillId="0" borderId="0" xfId="0" applyFont="1" applyAlignment="1" applyProtection="1">
      <alignment wrapText="1"/>
    </xf>
    <xf numFmtId="0" fontId="10" fillId="0" borderId="5" xfId="0" applyFont="1" applyBorder="1" applyAlignment="1" applyProtection="1">
      <alignment horizontal="center"/>
    </xf>
    <xf numFmtId="0" fontId="10" fillId="0" borderId="0" xfId="0" applyFont="1" applyFill="1" applyAlignment="1" applyProtection="1">
      <alignment wrapText="1"/>
    </xf>
    <xf numFmtId="0" fontId="12" fillId="0" borderId="0" xfId="0" applyFont="1" applyFill="1" applyProtection="1"/>
    <xf numFmtId="0" fontId="13" fillId="0" borderId="3" xfId="0" applyFont="1" applyFill="1" applyBorder="1" applyProtection="1"/>
    <xf numFmtId="0" fontId="10" fillId="0" borderId="3" xfId="0" applyFont="1" applyBorder="1" applyProtection="1"/>
    <xf numFmtId="44" fontId="10" fillId="0" borderId="4" xfId="0" applyNumberFormat="1" applyFont="1" applyBorder="1" applyProtection="1"/>
    <xf numFmtId="0" fontId="11" fillId="0" borderId="0" xfId="0" applyFont="1" applyAlignment="1" applyProtection="1">
      <alignment horizontal="center"/>
    </xf>
    <xf numFmtId="44" fontId="11" fillId="2" borderId="1" xfId="1" applyFont="1" applyFill="1" applyBorder="1" applyProtection="1"/>
    <xf numFmtId="0" fontId="10" fillId="0" borderId="3" xfId="0" applyFont="1" applyBorder="1" applyAlignment="1" applyProtection="1">
      <alignment horizontal="center"/>
    </xf>
    <xf numFmtId="44" fontId="10" fillId="0" borderId="4" xfId="1" applyFont="1" applyBorder="1" applyProtection="1"/>
    <xf numFmtId="0" fontId="10" fillId="0" borderId="0" xfId="0" applyFont="1" applyProtection="1"/>
    <xf numFmtId="0" fontId="0" fillId="0" borderId="0" xfId="0" applyFill="1" applyProtection="1"/>
    <xf numFmtId="0" fontId="1" fillId="0" borderId="0" xfId="0" applyFont="1" applyProtection="1"/>
    <xf numFmtId="0" fontId="10" fillId="0" borderId="5" xfId="0" applyFont="1" applyBorder="1" applyAlignment="1" applyProtection="1">
      <alignment wrapText="1"/>
    </xf>
    <xf numFmtId="1" fontId="11" fillId="0" borderId="1" xfId="0" applyNumberFormat="1" applyFont="1" applyFill="1" applyBorder="1" applyProtection="1"/>
    <xf numFmtId="0" fontId="11" fillId="2" borderId="1" xfId="0" applyFont="1" applyFill="1" applyBorder="1" applyProtection="1"/>
    <xf numFmtId="44" fontId="10" fillId="2" borderId="1" xfId="1" applyFont="1" applyFill="1" applyBorder="1" applyProtection="1"/>
    <xf numFmtId="0" fontId="11" fillId="0" borderId="6" xfId="0" applyFont="1" applyBorder="1" applyAlignment="1" applyProtection="1">
      <alignment horizontal="center"/>
    </xf>
    <xf numFmtId="44" fontId="10" fillId="2" borderId="4" xfId="1" applyFont="1" applyFill="1" applyBorder="1" applyProtection="1"/>
    <xf numFmtId="1" fontId="11" fillId="0" borderId="1" xfId="0" applyNumberFormat="1" applyFont="1" applyBorder="1" applyProtection="1"/>
    <xf numFmtId="44" fontId="11" fillId="0" borderId="1" xfId="1" applyFont="1" applyBorder="1" applyProtection="1"/>
    <xf numFmtId="44" fontId="11" fillId="0" borderId="1" xfId="1" applyFont="1" applyFill="1" applyBorder="1" applyProtection="1"/>
    <xf numFmtId="44" fontId="10" fillId="0" borderId="1" xfId="1" applyFont="1" applyBorder="1" applyProtection="1"/>
    <xf numFmtId="8" fontId="10" fillId="0" borderId="4" xfId="1" applyNumberFormat="1" applyFont="1" applyBorder="1" applyProtection="1"/>
    <xf numFmtId="0" fontId="0" fillId="4" borderId="0" xfId="0" applyFill="1" applyProtection="1"/>
    <xf numFmtId="0" fontId="2" fillId="0" borderId="0" xfId="0" applyFont="1" applyProtection="1"/>
    <xf numFmtId="0" fontId="11" fillId="0" borderId="3" xfId="0" applyFont="1" applyBorder="1" applyProtection="1"/>
    <xf numFmtId="0" fontId="11" fillId="2" borderId="1" xfId="0" applyNumberFormat="1" applyFont="1" applyFill="1" applyBorder="1" applyProtection="1"/>
    <xf numFmtId="0" fontId="11" fillId="2" borderId="1" xfId="1" applyNumberFormat="1" applyFont="1" applyFill="1" applyBorder="1" applyProtection="1"/>
    <xf numFmtId="165" fontId="11" fillId="2" borderId="1" xfId="1" applyNumberFormat="1" applyFont="1" applyFill="1" applyBorder="1" applyProtection="1"/>
    <xf numFmtId="0" fontId="11" fillId="0" borderId="3" xfId="0" applyFont="1" applyBorder="1" applyAlignment="1" applyProtection="1">
      <alignment horizontal="center"/>
    </xf>
    <xf numFmtId="0" fontId="10" fillId="2" borderId="4" xfId="0" applyFont="1" applyFill="1" applyBorder="1" applyProtection="1"/>
    <xf numFmtId="165" fontId="10" fillId="0" borderId="4" xfId="3" applyNumberFormat="1" applyFont="1" applyBorder="1" applyProtection="1"/>
    <xf numFmtId="44" fontId="11" fillId="4" borderId="1" xfId="1" applyFont="1" applyFill="1" applyBorder="1" applyProtection="1"/>
    <xf numFmtId="0" fontId="0" fillId="0" borderId="0" xfId="2" applyFont="1" applyProtection="1"/>
    <xf numFmtId="0" fontId="4" fillId="0" borderId="0" xfId="2" applyProtection="1">
      <protection locked="0"/>
    </xf>
    <xf numFmtId="0" fontId="8" fillId="0" borderId="0" xfId="0" applyFont="1" applyAlignment="1">
      <alignment horizontal="center"/>
    </xf>
    <xf numFmtId="164" fontId="17" fillId="0" borderId="0" xfId="0" applyNumberFormat="1" applyFont="1" applyAlignment="1">
      <alignment horizontal="center"/>
    </xf>
    <xf numFmtId="0" fontId="0" fillId="0" borderId="0" xfId="0" applyAlignment="1">
      <alignment horizontal="left" wrapText="1"/>
    </xf>
    <xf numFmtId="0" fontId="6" fillId="0" borderId="0" xfId="0" applyFont="1" applyAlignment="1">
      <alignment horizontal="left" wrapText="1"/>
    </xf>
    <xf numFmtId="0" fontId="11" fillId="0" borderId="0" xfId="0" applyFont="1" applyAlignment="1">
      <alignment horizontal="left" wrapText="1"/>
    </xf>
    <xf numFmtId="0" fontId="10" fillId="0" borderId="0" xfId="0" applyFont="1" applyAlignment="1">
      <alignment horizontal="left" wrapText="1"/>
    </xf>
    <xf numFmtId="0" fontId="9" fillId="0" borderId="2" xfId="0" applyFont="1" applyFill="1" applyBorder="1" applyAlignment="1" applyProtection="1">
      <alignment horizontal="center" wrapText="1"/>
    </xf>
    <xf numFmtId="0" fontId="9" fillId="0" borderId="2" xfId="0" applyFont="1" applyBorder="1" applyAlignment="1" applyProtection="1">
      <alignment horizontal="center"/>
    </xf>
    <xf numFmtId="0" fontId="9" fillId="0" borderId="0" xfId="0" applyFont="1" applyAlignment="1" applyProtection="1">
      <alignment horizontal="center"/>
    </xf>
    <xf numFmtId="0" fontId="19" fillId="8" borderId="0" xfId="4" applyFont="1" applyFill="1" applyAlignment="1" applyProtection="1">
      <alignment horizontal="center"/>
    </xf>
  </cellXfs>
  <cellStyles count="5">
    <cellStyle name="Bad" xfId="4" builtinId="27"/>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EC84DD"/>
      <color rgb="FFFF99FF"/>
      <color rgb="FFE88CCE"/>
      <color rgb="FFEA7ADA"/>
      <color rgb="FFF5A5E4"/>
      <color rgb="FFED8BCA"/>
      <color rgb="FFFC8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0</xdr:row>
      <xdr:rowOff>171450</xdr:rowOff>
    </xdr:from>
    <xdr:to>
      <xdr:col>8</xdr:col>
      <xdr:colOff>273050</xdr:colOff>
      <xdr:row>4</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71450"/>
          <a:ext cx="4762500" cy="619125"/>
        </a:xfrm>
        <a:prstGeom prst="rect">
          <a:avLst/>
        </a:prstGeom>
      </xdr:spPr>
    </xdr:pic>
    <xdr:clientData/>
  </xdr:twoCellAnchor>
  <xdr:twoCellAnchor editAs="oneCell">
    <xdr:from>
      <xdr:col>2</xdr:col>
      <xdr:colOff>142874</xdr:colOff>
      <xdr:row>8</xdr:row>
      <xdr:rowOff>9525</xdr:rowOff>
    </xdr:from>
    <xdr:to>
      <xdr:col>6</xdr:col>
      <xdr:colOff>514349</xdr:colOff>
      <xdr:row>13</xdr:row>
      <xdr:rowOff>68326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324" y="1533525"/>
          <a:ext cx="3000375" cy="1008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50</xdr:row>
      <xdr:rowOff>34196</xdr:rowOff>
    </xdr:from>
    <xdr:to>
      <xdr:col>5</xdr:col>
      <xdr:colOff>182880</xdr:colOff>
      <xdr:row>75</xdr:row>
      <xdr:rowOff>106992</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560542"/>
          <a:ext cx="5526648" cy="4732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rs.usda.gov/data-products/meat-price-spread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ms.usda.gov/market-news/swine-reports" TargetMode="External"/><Relationship Id="rId1" Type="http://schemas.openxmlformats.org/officeDocument/2006/relationships/hyperlink" Target="http://www.ers.usda.gov/data-products/meat-price-spreads.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28"/>
  <sheetViews>
    <sheetView view="pageLayout" zoomScaleNormal="100" workbookViewId="0">
      <selection activeCell="A22" sqref="A22:I22"/>
    </sheetView>
  </sheetViews>
  <sheetFormatPr defaultRowHeight="14.5" x14ac:dyDescent="0.35"/>
  <sheetData>
    <row r="7" spans="1:10" ht="15" x14ac:dyDescent="0.25">
      <c r="E7" s="1" t="s">
        <v>18</v>
      </c>
    </row>
    <row r="15" spans="1:10" ht="33.5" x14ac:dyDescent="0.75">
      <c r="A15" s="69" t="s">
        <v>111</v>
      </c>
      <c r="B15" s="69"/>
      <c r="C15" s="69"/>
      <c r="D15" s="69"/>
      <c r="E15" s="69"/>
      <c r="F15" s="69"/>
      <c r="G15" s="69"/>
      <c r="H15" s="69"/>
      <c r="I15" s="69"/>
      <c r="J15" s="10"/>
    </row>
    <row r="16" spans="1:10" ht="26.25" customHeight="1" x14ac:dyDescent="0.75">
      <c r="A16" s="70">
        <v>43959</v>
      </c>
      <c r="B16" s="70"/>
      <c r="C16" s="70"/>
      <c r="D16" s="70"/>
      <c r="E16" s="70"/>
      <c r="F16" s="70"/>
      <c r="G16" s="70"/>
      <c r="H16" s="70"/>
      <c r="I16" s="70"/>
      <c r="J16" s="11"/>
    </row>
    <row r="17" spans="1:10" ht="15" customHeight="1" x14ac:dyDescent="0.35">
      <c r="A17" s="2"/>
      <c r="B17" s="2"/>
      <c r="C17" s="2"/>
      <c r="D17" s="2"/>
      <c r="E17" s="2"/>
      <c r="F17" s="2"/>
      <c r="G17" s="2"/>
      <c r="H17" s="2"/>
      <c r="I17" s="2"/>
      <c r="J17" s="2"/>
    </row>
    <row r="18" spans="1:10" x14ac:dyDescent="0.35">
      <c r="A18" s="2"/>
      <c r="B18" s="2"/>
      <c r="C18" s="2"/>
      <c r="D18" s="2"/>
      <c r="E18" s="2"/>
      <c r="F18" s="2"/>
      <c r="G18" s="2"/>
      <c r="H18" s="2"/>
      <c r="I18" s="2"/>
      <c r="J18" s="2"/>
    </row>
    <row r="19" spans="1:10" ht="48" customHeight="1" x14ac:dyDescent="0.5">
      <c r="A19" s="72" t="s">
        <v>93</v>
      </c>
      <c r="B19" s="72"/>
      <c r="C19" s="72"/>
      <c r="D19" s="72"/>
      <c r="E19" s="72"/>
      <c r="F19" s="72"/>
      <c r="G19" s="72"/>
      <c r="H19" s="72"/>
      <c r="I19" s="72"/>
      <c r="J19" s="9"/>
    </row>
    <row r="20" spans="1:10" ht="15" customHeight="1" x14ac:dyDescent="0.5">
      <c r="A20" s="9"/>
      <c r="B20" s="9"/>
      <c r="C20" s="9"/>
      <c r="D20" s="9"/>
      <c r="E20" s="9"/>
      <c r="F20" s="9"/>
      <c r="G20" s="9"/>
      <c r="H20" s="9"/>
      <c r="I20" s="9"/>
      <c r="J20" s="9"/>
    </row>
    <row r="21" spans="1:10" x14ac:dyDescent="0.35">
      <c r="A21" s="71" t="s">
        <v>61</v>
      </c>
      <c r="B21" s="71"/>
      <c r="C21" s="71"/>
      <c r="D21" s="71"/>
      <c r="E21" s="71"/>
      <c r="F21" s="71"/>
      <c r="G21" s="71"/>
      <c r="H21" s="71"/>
      <c r="I21" s="71"/>
      <c r="J21" s="2"/>
    </row>
    <row r="22" spans="1:10" x14ac:dyDescent="0.35">
      <c r="A22" s="71"/>
      <c r="B22" s="71"/>
      <c r="C22" s="71"/>
      <c r="D22" s="71"/>
      <c r="E22" s="71"/>
      <c r="F22" s="71"/>
      <c r="G22" s="71"/>
      <c r="H22" s="71"/>
      <c r="I22" s="71"/>
      <c r="J22" s="2"/>
    </row>
    <row r="23" spans="1:10" x14ac:dyDescent="0.35">
      <c r="J23" s="2"/>
    </row>
    <row r="24" spans="1:10" ht="139.5" customHeight="1" x14ac:dyDescent="0.35">
      <c r="A24" s="71" t="s">
        <v>112</v>
      </c>
      <c r="B24" s="71"/>
      <c r="C24" s="71"/>
      <c r="D24" s="71"/>
      <c r="E24" s="71"/>
      <c r="F24" s="71"/>
      <c r="G24" s="71"/>
      <c r="H24" s="71"/>
      <c r="I24" s="71"/>
      <c r="J24" s="2"/>
    </row>
    <row r="25" spans="1:10" x14ac:dyDescent="0.35">
      <c r="A25" s="2"/>
      <c r="B25" s="2"/>
      <c r="C25" s="2"/>
      <c r="D25" s="2"/>
      <c r="E25" s="2"/>
      <c r="F25" s="2"/>
      <c r="G25" s="2"/>
      <c r="H25" s="2"/>
      <c r="I25" s="2"/>
      <c r="J25" s="2"/>
    </row>
    <row r="26" spans="1:10" ht="123.75" customHeight="1" x14ac:dyDescent="0.35">
      <c r="A26" s="71" t="s">
        <v>63</v>
      </c>
      <c r="B26" s="71"/>
      <c r="C26" s="71"/>
      <c r="D26" s="71"/>
      <c r="E26" s="71"/>
      <c r="F26" s="71"/>
      <c r="G26" s="71"/>
      <c r="H26" s="71"/>
      <c r="I26" s="71"/>
      <c r="J26" s="2"/>
    </row>
    <row r="27" spans="1:10" x14ac:dyDescent="0.35">
      <c r="A27" s="2"/>
      <c r="B27" s="2"/>
      <c r="C27" s="2"/>
      <c r="D27" s="2"/>
      <c r="E27" s="2"/>
      <c r="F27" s="2"/>
      <c r="G27" s="2"/>
      <c r="H27" s="2"/>
      <c r="I27" s="2"/>
      <c r="J27" s="2"/>
    </row>
    <row r="28" spans="1:10" x14ac:dyDescent="0.35">
      <c r="A28" s="2"/>
      <c r="B28" s="2"/>
      <c r="C28" s="2"/>
      <c r="D28" s="2"/>
      <c r="E28" s="2"/>
      <c r="F28" s="2"/>
      <c r="G28" s="2"/>
      <c r="H28" s="2"/>
      <c r="I28" s="2"/>
      <c r="J28" s="2"/>
    </row>
  </sheetData>
  <sheetProtection algorithmName="SHA-512" hashValue="1aRyWL/AzlTbps25Hal+35lzd5tg0DmaaAwTpZiygV1I+1EWzWYXQQ2r6LQMufVi6tnLZBCh2By1AEjc12u0/w==" saltValue="3Hi1ACMNMyy2Nz8FV/cHYQ==" spinCount="100000" sheet="1" objects="1" scenarios="1" selectLockedCells="1"/>
  <mergeCells count="7">
    <mergeCell ref="A15:I15"/>
    <mergeCell ref="A16:I16"/>
    <mergeCell ref="A26:I26"/>
    <mergeCell ref="A21:I21"/>
    <mergeCell ref="A24:I24"/>
    <mergeCell ref="A22:I22"/>
    <mergeCell ref="A19:I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workbookViewId="0">
      <selection activeCell="A17" sqref="A17"/>
    </sheetView>
  </sheetViews>
  <sheetFormatPr defaultColWidth="9.1796875" defaultRowHeight="15.5" x14ac:dyDescent="0.35"/>
  <cols>
    <col min="1" max="16384" width="9.1796875" style="4"/>
  </cols>
  <sheetData>
    <row r="1" spans="1:9" ht="15.75" x14ac:dyDescent="0.25">
      <c r="A1" s="3" t="s">
        <v>19</v>
      </c>
    </row>
    <row r="2" spans="1:9" ht="32.25" customHeight="1" x14ac:dyDescent="0.25">
      <c r="A2" s="73" t="s">
        <v>74</v>
      </c>
      <c r="B2" s="73"/>
      <c r="C2" s="73"/>
      <c r="D2" s="73"/>
      <c r="E2" s="73"/>
      <c r="F2" s="73"/>
      <c r="G2" s="73"/>
      <c r="H2" s="73"/>
      <c r="I2" s="73"/>
    </row>
    <row r="4" spans="1:9" ht="79.5" customHeight="1" x14ac:dyDescent="0.25">
      <c r="A4" s="73" t="s">
        <v>75</v>
      </c>
      <c r="B4" s="73"/>
      <c r="C4" s="73"/>
      <c r="D4" s="73"/>
      <c r="E4" s="73"/>
      <c r="F4" s="73"/>
      <c r="G4" s="73"/>
      <c r="H4" s="73"/>
      <c r="I4" s="73"/>
    </row>
    <row r="6" spans="1:9" ht="15.75" x14ac:dyDescent="0.25">
      <c r="A6" s="3" t="s">
        <v>43</v>
      </c>
    </row>
    <row r="7" spans="1:9" ht="15.75" x14ac:dyDescent="0.25">
      <c r="A7" s="4" t="s">
        <v>17</v>
      </c>
    </row>
    <row r="8" spans="1:9" ht="47.25" customHeight="1" x14ac:dyDescent="0.25">
      <c r="A8" s="73" t="s">
        <v>76</v>
      </c>
      <c r="B8" s="73"/>
      <c r="C8" s="73"/>
      <c r="D8" s="73"/>
      <c r="E8" s="73"/>
      <c r="F8" s="73"/>
      <c r="G8" s="73"/>
      <c r="H8" s="73"/>
      <c r="I8" s="73"/>
    </row>
    <row r="9" spans="1:9" x14ac:dyDescent="0.35">
      <c r="A9" s="12"/>
      <c r="B9" s="4" t="s">
        <v>11</v>
      </c>
    </row>
    <row r="10" spans="1:9" x14ac:dyDescent="0.35">
      <c r="A10" s="5"/>
      <c r="B10" s="4" t="s">
        <v>14</v>
      </c>
    </row>
    <row r="11" spans="1:9" x14ac:dyDescent="0.35">
      <c r="A11" s="6"/>
      <c r="B11" s="4" t="s">
        <v>44</v>
      </c>
    </row>
    <row r="12" spans="1:9" x14ac:dyDescent="0.35">
      <c r="A12" s="7"/>
      <c r="B12" s="4" t="s">
        <v>58</v>
      </c>
    </row>
    <row r="13" spans="1:9" x14ac:dyDescent="0.35">
      <c r="A13" s="8"/>
    </row>
    <row r="14" spans="1:9" ht="48" customHeight="1" x14ac:dyDescent="0.35">
      <c r="A14" s="74" t="s">
        <v>60</v>
      </c>
      <c r="B14" s="74"/>
      <c r="C14" s="74"/>
      <c r="D14" s="74"/>
      <c r="E14" s="74"/>
      <c r="F14" s="74"/>
      <c r="G14" s="74"/>
      <c r="H14" s="74"/>
      <c r="I14" s="74"/>
    </row>
    <row r="16" spans="1:9" x14ac:dyDescent="0.35">
      <c r="A16" s="4" t="s">
        <v>10</v>
      </c>
    </row>
    <row r="17" spans="1:6" x14ac:dyDescent="0.35">
      <c r="A17" s="68" t="s">
        <v>9</v>
      </c>
      <c r="B17" s="16"/>
      <c r="C17" s="16"/>
      <c r="D17" s="16"/>
      <c r="E17" s="16"/>
      <c r="F17" s="16"/>
    </row>
  </sheetData>
  <sheetProtection password="EF12" sheet="1" objects="1" scenarios="1" selectLockedCells="1"/>
  <mergeCells count="4">
    <mergeCell ref="A2:I2"/>
    <mergeCell ref="A4:I4"/>
    <mergeCell ref="A8:I8"/>
    <mergeCell ref="A14:I14"/>
  </mergeCells>
  <hyperlinks>
    <hyperlink ref="A17"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8"/>
  <sheetViews>
    <sheetView tabSelected="1" zoomScale="130" zoomScaleNormal="130" workbookViewId="0">
      <selection activeCell="G3" sqref="G3"/>
    </sheetView>
  </sheetViews>
  <sheetFormatPr defaultRowHeight="14.5" x14ac:dyDescent="0.35"/>
  <cols>
    <col min="1" max="1" width="40" style="13" customWidth="1"/>
    <col min="2" max="2" width="4.54296875" style="13" customWidth="1"/>
    <col min="3" max="3" width="12.7265625" style="13" customWidth="1"/>
    <col min="4" max="4" width="12.54296875" style="13" customWidth="1"/>
    <col min="5" max="5" width="6.7265625" style="14" bestFit="1" customWidth="1"/>
    <col min="6" max="6" width="12.54296875" style="13" customWidth="1"/>
    <col min="7" max="9" width="8.7265625" style="13"/>
    <col min="10" max="10" width="7.1796875" style="13" customWidth="1"/>
    <col min="11" max="16384" width="8.7265625" style="13"/>
  </cols>
  <sheetData>
    <row r="1" spans="1:8" ht="18.5" x14ac:dyDescent="0.45">
      <c r="A1" s="78" t="s">
        <v>103</v>
      </c>
      <c r="B1" s="78"/>
      <c r="C1" s="78"/>
      <c r="D1" s="78"/>
      <c r="E1" s="78"/>
      <c r="F1" s="78"/>
    </row>
    <row r="2" spans="1:8" ht="15" x14ac:dyDescent="0.25">
      <c r="A2" s="25"/>
      <c r="B2" s="26" t="s">
        <v>11</v>
      </c>
      <c r="C2" s="27"/>
      <c r="D2" s="27"/>
      <c r="E2" s="28"/>
      <c r="F2" s="27"/>
    </row>
    <row r="3" spans="1:8" ht="15" x14ac:dyDescent="0.25">
      <c r="A3" s="29"/>
      <c r="B3" s="26" t="s">
        <v>14</v>
      </c>
      <c r="C3" s="27"/>
      <c r="D3" s="27"/>
      <c r="E3" s="28"/>
      <c r="F3" s="27"/>
    </row>
    <row r="4" spans="1:8" ht="15" x14ac:dyDescent="0.25">
      <c r="A4" s="30"/>
      <c r="B4" s="26" t="s">
        <v>106</v>
      </c>
      <c r="C4" s="27"/>
      <c r="D4" s="27"/>
      <c r="E4" s="28"/>
      <c r="F4" s="27"/>
      <c r="G4" s="27"/>
    </row>
    <row r="5" spans="1:8" s="15" customFormat="1" ht="18.5" x14ac:dyDescent="0.45">
      <c r="A5" s="75" t="s">
        <v>95</v>
      </c>
      <c r="B5" s="75"/>
      <c r="C5" s="75"/>
      <c r="D5" s="75"/>
      <c r="E5" s="75"/>
      <c r="F5" s="75"/>
    </row>
    <row r="6" spans="1:8" s="16" customFormat="1" ht="31" x14ac:dyDescent="0.35">
      <c r="A6" s="31"/>
      <c r="B6" s="31"/>
      <c r="C6" s="31"/>
      <c r="D6" s="32" t="s">
        <v>0</v>
      </c>
      <c r="E6" s="33" t="s">
        <v>48</v>
      </c>
      <c r="F6" s="34" t="s">
        <v>108</v>
      </c>
      <c r="G6" s="43" t="s">
        <v>13</v>
      </c>
    </row>
    <row r="7" spans="1:8" s="16" customFormat="1" ht="15.75" x14ac:dyDescent="0.25">
      <c r="A7" s="35" t="s">
        <v>66</v>
      </c>
      <c r="B7" s="31"/>
      <c r="C7" s="31"/>
      <c r="D7" s="18">
        <v>60</v>
      </c>
      <c r="E7" s="39"/>
      <c r="F7" s="40">
        <v>60</v>
      </c>
      <c r="G7" s="31" t="s">
        <v>67</v>
      </c>
      <c r="H7" s="31"/>
    </row>
    <row r="8" spans="1:8" s="16" customFormat="1" ht="15.75" x14ac:dyDescent="0.25">
      <c r="A8" s="35" t="s">
        <v>20</v>
      </c>
      <c r="B8" s="31"/>
      <c r="C8" s="31"/>
      <c r="D8" s="18">
        <v>105</v>
      </c>
      <c r="E8" s="39"/>
      <c r="F8" s="40">
        <v>105</v>
      </c>
      <c r="G8" s="31" t="s">
        <v>21</v>
      </c>
      <c r="H8" s="31"/>
    </row>
    <row r="9" spans="1:8" s="16" customFormat="1" ht="15.75" x14ac:dyDescent="0.25">
      <c r="A9" s="35" t="s">
        <v>22</v>
      </c>
      <c r="B9" s="31"/>
      <c r="C9" s="31"/>
      <c r="D9" s="18">
        <v>10</v>
      </c>
      <c r="E9" s="39"/>
      <c r="F9" s="40">
        <v>10</v>
      </c>
      <c r="G9" s="31" t="s">
        <v>23</v>
      </c>
      <c r="H9" s="31"/>
    </row>
    <row r="10" spans="1:8" s="16" customFormat="1" ht="15.75" x14ac:dyDescent="0.25">
      <c r="A10" s="35" t="s">
        <v>71</v>
      </c>
      <c r="B10" s="31"/>
      <c r="C10" s="31"/>
      <c r="D10" s="18">
        <v>25</v>
      </c>
      <c r="E10" s="39"/>
      <c r="F10" s="40">
        <v>25</v>
      </c>
      <c r="G10" s="31" t="s">
        <v>70</v>
      </c>
      <c r="H10" s="31"/>
    </row>
    <row r="11" spans="1:8" s="16" customFormat="1" ht="15.75" x14ac:dyDescent="0.25">
      <c r="A11" s="35" t="s">
        <v>64</v>
      </c>
      <c r="B11" s="31"/>
      <c r="C11" s="31"/>
      <c r="D11" s="18">
        <v>20</v>
      </c>
      <c r="E11" s="39"/>
      <c r="F11" s="40">
        <v>20</v>
      </c>
      <c r="G11" s="31" t="s">
        <v>59</v>
      </c>
      <c r="H11" s="31"/>
    </row>
    <row r="12" spans="1:8" s="16" customFormat="1" ht="15.75" x14ac:dyDescent="0.25">
      <c r="A12" s="35" t="s">
        <v>65</v>
      </c>
      <c r="B12" s="31"/>
      <c r="C12" s="31"/>
      <c r="D12" s="18">
        <v>5</v>
      </c>
      <c r="E12" s="39"/>
      <c r="F12" s="40">
        <v>5</v>
      </c>
      <c r="G12" s="31" t="s">
        <v>69</v>
      </c>
      <c r="H12" s="31"/>
    </row>
    <row r="13" spans="1:8" s="17" customFormat="1" ht="16.5" thickBot="1" x14ac:dyDescent="0.3">
      <c r="A13" s="36" t="s">
        <v>24</v>
      </c>
      <c r="B13" s="37"/>
      <c r="C13" s="37"/>
      <c r="D13" s="38">
        <f>SUM(D7:D12)</f>
        <v>225</v>
      </c>
      <c r="E13" s="41"/>
      <c r="F13" s="42">
        <f>SUM(F7:F12)</f>
        <v>225</v>
      </c>
      <c r="G13" s="43"/>
      <c r="H13" s="43"/>
    </row>
    <row r="14" spans="1:8" ht="5.25" customHeight="1" thickTop="1" x14ac:dyDescent="0.25">
      <c r="A14" s="44"/>
      <c r="B14" s="27"/>
      <c r="C14" s="27"/>
      <c r="D14" s="27"/>
      <c r="E14" s="28"/>
      <c r="F14" s="27"/>
      <c r="G14" s="27"/>
      <c r="H14" s="27"/>
    </row>
    <row r="15" spans="1:8" s="15" customFormat="1" ht="18.75" x14ac:dyDescent="0.3">
      <c r="A15" s="76" t="s">
        <v>68</v>
      </c>
      <c r="B15" s="76"/>
      <c r="C15" s="76"/>
      <c r="D15" s="76"/>
      <c r="E15" s="76"/>
      <c r="F15" s="76"/>
      <c r="G15" s="45"/>
      <c r="H15" s="45"/>
    </row>
    <row r="16" spans="1:8" s="16" customFormat="1" ht="46.5" x14ac:dyDescent="0.35">
      <c r="A16" s="31"/>
      <c r="B16" s="31"/>
      <c r="C16" s="46" t="s">
        <v>50</v>
      </c>
      <c r="D16" s="32" t="s">
        <v>51</v>
      </c>
      <c r="E16" s="33" t="s">
        <v>48</v>
      </c>
      <c r="F16" s="34" t="s">
        <v>109</v>
      </c>
      <c r="G16" s="43" t="s">
        <v>13</v>
      </c>
      <c r="H16" s="31"/>
    </row>
    <row r="17" spans="1:13" s="16" customFormat="1" ht="15.5" x14ac:dyDescent="0.35">
      <c r="A17" s="31" t="s">
        <v>29</v>
      </c>
      <c r="B17" s="31"/>
      <c r="C17" s="20">
        <v>280</v>
      </c>
      <c r="D17" s="47">
        <f>D19/(D18/100)</f>
        <v>280.55555555555554</v>
      </c>
      <c r="E17" s="39" t="s">
        <v>2</v>
      </c>
      <c r="F17" s="48">
        <v>280</v>
      </c>
      <c r="G17" s="31" t="s">
        <v>15</v>
      </c>
      <c r="H17" s="31"/>
      <c r="I17" s="31"/>
      <c r="J17" s="31"/>
      <c r="K17" s="31"/>
    </row>
    <row r="18" spans="1:13" s="16" customFormat="1" ht="15.5" x14ac:dyDescent="0.35">
      <c r="A18" s="31" t="s">
        <v>54</v>
      </c>
      <c r="B18" s="31"/>
      <c r="C18" s="20">
        <v>72</v>
      </c>
      <c r="D18" s="21">
        <v>72</v>
      </c>
      <c r="E18" s="39" t="s">
        <v>1</v>
      </c>
      <c r="F18" s="48">
        <v>72</v>
      </c>
      <c r="G18" s="31" t="s">
        <v>72</v>
      </c>
      <c r="H18" s="31"/>
      <c r="I18" s="31"/>
      <c r="J18" s="31" t="s">
        <v>55</v>
      </c>
      <c r="K18" s="31"/>
    </row>
    <row r="19" spans="1:13" s="16" customFormat="1" ht="15.5" x14ac:dyDescent="0.35">
      <c r="A19" s="31" t="s">
        <v>30</v>
      </c>
      <c r="B19" s="31"/>
      <c r="C19" s="52">
        <f>C17*(C18/100)</f>
        <v>201.6</v>
      </c>
      <c r="D19" s="20">
        <v>202</v>
      </c>
      <c r="E19" s="39" t="s">
        <v>2</v>
      </c>
      <c r="F19" s="48">
        <v>202</v>
      </c>
      <c r="G19" s="31" t="s">
        <v>45</v>
      </c>
      <c r="H19" s="31"/>
      <c r="I19" s="31"/>
      <c r="J19" s="31"/>
      <c r="K19" s="31"/>
    </row>
    <row r="20" spans="1:13" s="16" customFormat="1" ht="15.5" x14ac:dyDescent="0.35">
      <c r="A20" s="31" t="s">
        <v>31</v>
      </c>
      <c r="B20" s="31"/>
      <c r="C20" s="18">
        <v>1.5</v>
      </c>
      <c r="D20" s="18">
        <v>1.5</v>
      </c>
      <c r="E20" s="39" t="s">
        <v>26</v>
      </c>
      <c r="F20" s="40">
        <v>1.5</v>
      </c>
      <c r="G20" s="31" t="s">
        <v>12</v>
      </c>
      <c r="H20" s="31"/>
      <c r="I20" s="31"/>
      <c r="J20" s="31"/>
      <c r="K20" s="31"/>
    </row>
    <row r="21" spans="1:13" s="16" customFormat="1" ht="15.5" x14ac:dyDescent="0.35">
      <c r="A21" s="31" t="s">
        <v>49</v>
      </c>
      <c r="B21" s="31"/>
      <c r="C21" s="53">
        <f>C19*C20</f>
        <v>302.39999999999998</v>
      </c>
      <c r="D21" s="54">
        <f>D19*D20</f>
        <v>303</v>
      </c>
      <c r="E21" s="39"/>
      <c r="F21" s="40">
        <v>303</v>
      </c>
      <c r="G21" s="31" t="s">
        <v>3</v>
      </c>
      <c r="H21" s="31"/>
      <c r="I21" s="31"/>
      <c r="J21" s="31"/>
      <c r="K21" s="31"/>
    </row>
    <row r="22" spans="1:13" s="16" customFormat="1" ht="15.5" x14ac:dyDescent="0.35">
      <c r="A22" s="31" t="s">
        <v>32</v>
      </c>
      <c r="B22" s="31"/>
      <c r="C22" s="53">
        <f>C21/C17</f>
        <v>1.0799999999999998</v>
      </c>
      <c r="D22" s="54">
        <f>D21/D17</f>
        <v>1.08</v>
      </c>
      <c r="E22" s="39" t="s">
        <v>26</v>
      </c>
      <c r="F22" s="40">
        <v>0.8</v>
      </c>
      <c r="G22" s="31" t="s">
        <v>4</v>
      </c>
      <c r="H22" s="31"/>
      <c r="I22" s="31"/>
      <c r="J22" s="31"/>
      <c r="K22" s="31"/>
    </row>
    <row r="23" spans="1:13" s="16" customFormat="1" ht="15.5" x14ac:dyDescent="0.35">
      <c r="A23" s="31" t="s">
        <v>33</v>
      </c>
      <c r="B23" s="31"/>
      <c r="C23" s="18">
        <v>0.75</v>
      </c>
      <c r="D23" s="18">
        <v>0.75</v>
      </c>
      <c r="E23" s="39" t="s">
        <v>26</v>
      </c>
      <c r="F23" s="40">
        <v>0.75</v>
      </c>
      <c r="G23" s="31" t="s">
        <v>98</v>
      </c>
      <c r="H23" s="31"/>
      <c r="I23" s="31"/>
      <c r="J23" s="31"/>
      <c r="K23" s="68"/>
      <c r="M23" s="68" t="s">
        <v>107</v>
      </c>
    </row>
    <row r="24" spans="1:13" s="16" customFormat="1" ht="15.5" x14ac:dyDescent="0.35">
      <c r="A24" s="43" t="s">
        <v>52</v>
      </c>
      <c r="B24" s="31"/>
      <c r="C24" s="55">
        <f>(C22*C17)-(C23*C17)</f>
        <v>92.399999999999977</v>
      </c>
      <c r="D24" s="55">
        <f>(D22*D17)-(D23*D17)</f>
        <v>92.583333333333343</v>
      </c>
      <c r="E24" s="39" t="s">
        <v>27</v>
      </c>
      <c r="F24" s="49">
        <v>92.4</v>
      </c>
      <c r="G24" s="31" t="s">
        <v>62</v>
      </c>
      <c r="H24" s="31"/>
      <c r="I24" s="31"/>
      <c r="J24" s="31"/>
      <c r="K24" s="31"/>
    </row>
    <row r="25" spans="1:13" s="17" customFormat="1" ht="16" thickBot="1" x14ac:dyDescent="0.4">
      <c r="A25" s="37" t="s">
        <v>53</v>
      </c>
      <c r="B25" s="37"/>
      <c r="C25" s="56">
        <f>C21-D13</f>
        <v>77.399999999999977</v>
      </c>
      <c r="D25" s="56">
        <f>D21-D13</f>
        <v>78</v>
      </c>
      <c r="E25" s="50" t="s">
        <v>27</v>
      </c>
      <c r="F25" s="51">
        <v>77.400000000000006</v>
      </c>
      <c r="G25" s="31" t="s">
        <v>62</v>
      </c>
      <c r="H25" s="43"/>
      <c r="I25" s="43"/>
      <c r="J25" s="43"/>
      <c r="K25" s="43"/>
    </row>
    <row r="26" spans="1:13" ht="5.25" customHeight="1" thickTop="1" x14ac:dyDescent="0.35">
      <c r="A26" s="27"/>
      <c r="B26" s="27"/>
      <c r="C26" s="27"/>
      <c r="D26" s="27"/>
      <c r="E26" s="28"/>
      <c r="F26" s="57"/>
      <c r="G26" s="27"/>
      <c r="H26" s="27"/>
    </row>
    <row r="27" spans="1:13" s="22" customFormat="1" ht="18.5" x14ac:dyDescent="0.45">
      <c r="A27" s="77" t="s">
        <v>46</v>
      </c>
      <c r="B27" s="77"/>
      <c r="C27" s="77"/>
      <c r="D27" s="77"/>
      <c r="E27" s="77"/>
      <c r="F27" s="77"/>
      <c r="G27" s="58"/>
      <c r="H27" s="58"/>
    </row>
    <row r="28" spans="1:13" s="22" customFormat="1" ht="18.5" x14ac:dyDescent="0.45">
      <c r="A28" s="76" t="s">
        <v>47</v>
      </c>
      <c r="B28" s="76"/>
      <c r="C28" s="76"/>
      <c r="D28" s="76"/>
      <c r="E28" s="76"/>
      <c r="F28" s="76"/>
      <c r="G28" s="58"/>
      <c r="H28" s="58"/>
    </row>
    <row r="29" spans="1:13" s="16" customFormat="1" ht="31" x14ac:dyDescent="0.35">
      <c r="A29" s="31"/>
      <c r="B29" s="31"/>
      <c r="C29" s="31"/>
      <c r="D29" s="32" t="s">
        <v>0</v>
      </c>
      <c r="E29" s="33" t="s">
        <v>48</v>
      </c>
      <c r="F29" s="34" t="s">
        <v>110</v>
      </c>
      <c r="G29" s="43" t="s">
        <v>13</v>
      </c>
      <c r="H29" s="31"/>
    </row>
    <row r="30" spans="1:13" s="16" customFormat="1" ht="15.5" x14ac:dyDescent="0.35">
      <c r="A30" s="31" t="s">
        <v>105</v>
      </c>
      <c r="B30" s="31"/>
      <c r="C30" s="31"/>
      <c r="D30" s="23">
        <f>D19</f>
        <v>202</v>
      </c>
      <c r="E30" s="39" t="s">
        <v>2</v>
      </c>
      <c r="F30" s="48">
        <v>187</v>
      </c>
      <c r="G30" s="31" t="s">
        <v>34</v>
      </c>
      <c r="H30" s="31"/>
      <c r="I30" s="31"/>
      <c r="J30" s="31"/>
    </row>
    <row r="31" spans="1:13" s="16" customFormat="1" ht="15.5" x14ac:dyDescent="0.35">
      <c r="A31" s="31" t="s">
        <v>35</v>
      </c>
      <c r="B31" s="31"/>
      <c r="C31" s="31"/>
      <c r="D31" s="20">
        <v>72</v>
      </c>
      <c r="E31" s="39" t="s">
        <v>1</v>
      </c>
      <c r="F31" s="60">
        <v>72</v>
      </c>
      <c r="G31" s="31" t="s">
        <v>79</v>
      </c>
      <c r="H31" s="31"/>
      <c r="I31" s="31"/>
      <c r="J31" s="31"/>
      <c r="K31" s="16" t="s">
        <v>78</v>
      </c>
    </row>
    <row r="32" spans="1:13" s="16" customFormat="1" ht="15.5" x14ac:dyDescent="0.35">
      <c r="A32" s="31" t="s">
        <v>36</v>
      </c>
      <c r="B32" s="31"/>
      <c r="C32" s="31"/>
      <c r="D32" s="52">
        <f>D30*(D31/100)</f>
        <v>145.44</v>
      </c>
      <c r="E32" s="39" t="s">
        <v>2</v>
      </c>
      <c r="F32" s="48">
        <v>145</v>
      </c>
      <c r="G32" s="31" t="s">
        <v>5</v>
      </c>
      <c r="H32" s="31"/>
      <c r="I32" s="31"/>
      <c r="J32" s="31"/>
    </row>
    <row r="33" spans="1:10" s="16" customFormat="1" ht="15.5" x14ac:dyDescent="0.35">
      <c r="A33" s="31" t="s">
        <v>37</v>
      </c>
      <c r="B33" s="31"/>
      <c r="C33" s="31"/>
      <c r="D33" s="18">
        <v>60</v>
      </c>
      <c r="E33" s="39" t="s">
        <v>27</v>
      </c>
      <c r="F33" s="40">
        <v>60</v>
      </c>
      <c r="G33" s="31" t="s">
        <v>6</v>
      </c>
      <c r="H33" s="31"/>
      <c r="I33" s="31"/>
      <c r="J33" s="31"/>
    </row>
    <row r="34" spans="1:10" s="16" customFormat="1" ht="15.5" x14ac:dyDescent="0.35">
      <c r="A34" s="31" t="s">
        <v>38</v>
      </c>
      <c r="B34" s="31"/>
      <c r="C34" s="31"/>
      <c r="D34" s="18">
        <v>0.55000000000000004</v>
      </c>
      <c r="E34" s="39" t="s">
        <v>26</v>
      </c>
      <c r="F34" s="40">
        <v>0.55000000000000004</v>
      </c>
      <c r="G34" s="31" t="s">
        <v>7</v>
      </c>
      <c r="H34" s="31"/>
      <c r="I34" s="31"/>
      <c r="J34" s="31"/>
    </row>
    <row r="35" spans="1:10" s="16" customFormat="1" ht="15.5" x14ac:dyDescent="0.35">
      <c r="A35" s="31" t="s">
        <v>99</v>
      </c>
      <c r="B35" s="31"/>
      <c r="C35" s="31"/>
      <c r="D35" s="53">
        <f>(D30*D34)</f>
        <v>111.10000000000001</v>
      </c>
      <c r="E35" s="39"/>
      <c r="F35" s="40">
        <v>111.1</v>
      </c>
      <c r="G35" s="31" t="s">
        <v>8</v>
      </c>
      <c r="H35" s="31"/>
      <c r="I35" s="31"/>
      <c r="J35" s="31"/>
    </row>
    <row r="36" spans="1:10" s="16" customFormat="1" ht="15.5" x14ac:dyDescent="0.35">
      <c r="A36" s="31" t="s">
        <v>82</v>
      </c>
      <c r="B36" s="31"/>
      <c r="C36" s="31"/>
      <c r="D36" s="24">
        <v>55</v>
      </c>
      <c r="E36" s="39" t="s">
        <v>90</v>
      </c>
      <c r="F36" s="61">
        <v>55</v>
      </c>
      <c r="G36" s="31" t="s">
        <v>101</v>
      </c>
      <c r="H36" s="31"/>
      <c r="I36" s="31"/>
      <c r="J36" s="31"/>
    </row>
    <row r="37" spans="1:10" s="16" customFormat="1" ht="15.5" x14ac:dyDescent="0.35">
      <c r="A37" s="31" t="s">
        <v>84</v>
      </c>
      <c r="B37" s="31"/>
      <c r="C37" s="31"/>
      <c r="D37" s="18">
        <v>0.9</v>
      </c>
      <c r="E37" s="39" t="s">
        <v>26</v>
      </c>
      <c r="F37" s="40">
        <v>0.9</v>
      </c>
      <c r="G37" s="31" t="s">
        <v>83</v>
      </c>
      <c r="H37" s="31"/>
      <c r="I37" s="31"/>
      <c r="J37" s="31"/>
    </row>
    <row r="38" spans="1:10" s="16" customFormat="1" ht="15.5" x14ac:dyDescent="0.35">
      <c r="A38" s="31" t="s">
        <v>89</v>
      </c>
      <c r="B38" s="31"/>
      <c r="C38" s="31"/>
      <c r="D38" s="54">
        <f>D36*D37</f>
        <v>49.5</v>
      </c>
      <c r="E38" s="39"/>
      <c r="F38" s="40">
        <v>49.5</v>
      </c>
      <c r="G38" s="31" t="s">
        <v>85</v>
      </c>
      <c r="H38" s="31"/>
      <c r="I38" s="31"/>
      <c r="J38" s="31"/>
    </row>
    <row r="39" spans="1:10" s="16" customFormat="1" ht="15.5" x14ac:dyDescent="0.35">
      <c r="A39" s="31" t="s">
        <v>100</v>
      </c>
      <c r="B39" s="31"/>
      <c r="C39" s="31"/>
      <c r="D39" s="18">
        <v>0</v>
      </c>
      <c r="E39" s="39" t="s">
        <v>27</v>
      </c>
      <c r="F39" s="40">
        <v>40</v>
      </c>
      <c r="G39" s="31" t="s">
        <v>102</v>
      </c>
      <c r="H39" s="31"/>
      <c r="I39" s="31"/>
      <c r="J39" s="31"/>
    </row>
    <row r="40" spans="1:10" s="16" customFormat="1" ht="15.5" x14ac:dyDescent="0.35">
      <c r="A40" s="31" t="s">
        <v>86</v>
      </c>
      <c r="B40" s="31"/>
      <c r="C40" s="31"/>
      <c r="D40" s="24">
        <v>28</v>
      </c>
      <c r="E40" s="39" t="s">
        <v>90</v>
      </c>
      <c r="F40" s="62">
        <v>28</v>
      </c>
      <c r="G40" s="31" t="s">
        <v>91</v>
      </c>
      <c r="H40" s="31"/>
      <c r="I40" s="31"/>
      <c r="J40" s="31"/>
    </row>
    <row r="41" spans="1:10" s="16" customFormat="1" ht="15.5" x14ac:dyDescent="0.35">
      <c r="A41" s="31" t="s">
        <v>87</v>
      </c>
      <c r="B41" s="31"/>
      <c r="C41" s="31"/>
      <c r="D41" s="18">
        <v>0.95</v>
      </c>
      <c r="E41" s="39" t="s">
        <v>26</v>
      </c>
      <c r="F41" s="40">
        <v>0.95</v>
      </c>
      <c r="G41" s="31" t="s">
        <v>96</v>
      </c>
      <c r="H41" s="31"/>
      <c r="I41" s="31"/>
      <c r="J41" s="31"/>
    </row>
    <row r="42" spans="1:10" s="16" customFormat="1" ht="15.5" x14ac:dyDescent="0.35">
      <c r="A42" s="31" t="s">
        <v>88</v>
      </c>
      <c r="B42" s="31"/>
      <c r="C42" s="31"/>
      <c r="D42" s="54">
        <f>D40*D41</f>
        <v>26.599999999999998</v>
      </c>
      <c r="E42" s="39"/>
      <c r="F42" s="40">
        <v>26.6</v>
      </c>
      <c r="G42" s="31" t="s">
        <v>77</v>
      </c>
      <c r="H42" s="31"/>
      <c r="I42" s="31"/>
      <c r="J42" s="31"/>
    </row>
    <row r="43" spans="1:10" s="16" customFormat="1" ht="15.5" x14ac:dyDescent="0.35">
      <c r="A43" s="31" t="s">
        <v>94</v>
      </c>
      <c r="B43" s="31"/>
      <c r="C43" s="31"/>
      <c r="D43" s="54">
        <f>D33+D35+D38+D42</f>
        <v>247.20000000000002</v>
      </c>
      <c r="E43" s="39" t="s">
        <v>27</v>
      </c>
      <c r="F43" s="40">
        <v>247.2</v>
      </c>
      <c r="G43" s="31"/>
      <c r="H43" s="31"/>
      <c r="I43" s="31"/>
      <c r="J43" s="31"/>
    </row>
    <row r="44" spans="1:10" s="16" customFormat="1" ht="15.5" x14ac:dyDescent="0.35">
      <c r="A44" s="31" t="s">
        <v>39</v>
      </c>
      <c r="B44" s="31"/>
      <c r="C44" s="31"/>
      <c r="D44" s="53">
        <f>D21+D33+D35+D38+D42</f>
        <v>550.20000000000005</v>
      </c>
      <c r="E44" s="39"/>
      <c r="F44" s="40">
        <v>550.20000000000005</v>
      </c>
      <c r="G44" s="31" t="s">
        <v>92</v>
      </c>
      <c r="H44" s="31"/>
      <c r="I44" s="31"/>
      <c r="J44" s="31"/>
    </row>
    <row r="45" spans="1:10" s="16" customFormat="1" ht="15.5" x14ac:dyDescent="0.35">
      <c r="A45" s="31" t="s">
        <v>40</v>
      </c>
      <c r="B45" s="31"/>
      <c r="C45" s="31"/>
      <c r="D45" s="53">
        <f>D44/D32</f>
        <v>3.7830033003300332</v>
      </c>
      <c r="E45" s="39" t="s">
        <v>26</v>
      </c>
      <c r="F45" s="40">
        <v>3.78</v>
      </c>
      <c r="G45" s="31" t="s">
        <v>42</v>
      </c>
      <c r="H45" s="31"/>
      <c r="I45" s="31"/>
      <c r="J45" s="31"/>
    </row>
    <row r="46" spans="1:10" s="16" customFormat="1" ht="15.5" x14ac:dyDescent="0.35">
      <c r="A46" s="31" t="s">
        <v>73</v>
      </c>
      <c r="B46" s="31"/>
      <c r="C46" s="31"/>
      <c r="D46" s="18">
        <v>3.85</v>
      </c>
      <c r="E46" s="39" t="s">
        <v>26</v>
      </c>
      <c r="F46" s="40">
        <v>3.85</v>
      </c>
      <c r="G46" s="31" t="s">
        <v>57</v>
      </c>
      <c r="H46" s="31"/>
      <c r="I46" s="68" t="s">
        <v>56</v>
      </c>
    </row>
    <row r="47" spans="1:10" s="16" customFormat="1" ht="15.5" x14ac:dyDescent="0.35">
      <c r="A47" s="31" t="s">
        <v>25</v>
      </c>
      <c r="B47" s="31"/>
      <c r="C47" s="31"/>
      <c r="D47" s="66">
        <f>D46*D32</f>
        <v>559.94399999999996</v>
      </c>
      <c r="E47" s="39"/>
      <c r="F47" s="40">
        <v>559.94000000000005</v>
      </c>
      <c r="G47" s="31" t="s">
        <v>80</v>
      </c>
      <c r="H47" s="31"/>
      <c r="I47" s="31"/>
      <c r="J47" s="31"/>
    </row>
    <row r="48" spans="1:10" s="16" customFormat="1" ht="15.5" x14ac:dyDescent="0.35">
      <c r="A48" s="31" t="s">
        <v>28</v>
      </c>
      <c r="B48" s="31"/>
      <c r="C48" s="31"/>
      <c r="D48" s="53">
        <f>D46-D45</f>
        <v>6.6996699669966908E-2</v>
      </c>
      <c r="E48" s="39" t="s">
        <v>26</v>
      </c>
      <c r="F48" s="40">
        <v>7.0000000000000007E-2</v>
      </c>
      <c r="G48" s="31" t="s">
        <v>81</v>
      </c>
      <c r="H48" s="31"/>
      <c r="I48" s="31"/>
      <c r="J48" s="31"/>
    </row>
    <row r="49" spans="1:10" s="16" customFormat="1" ht="16" thickBot="1" x14ac:dyDescent="0.4">
      <c r="A49" s="37" t="s">
        <v>16</v>
      </c>
      <c r="B49" s="59"/>
      <c r="C49" s="59"/>
      <c r="D49" s="65">
        <f>(1-(D45/D46))*100</f>
        <v>1.740174017401741</v>
      </c>
      <c r="E49" s="63" t="s">
        <v>1</v>
      </c>
      <c r="F49" s="64">
        <v>1.7</v>
      </c>
      <c r="G49" s="31" t="s">
        <v>41</v>
      </c>
      <c r="H49" s="31"/>
      <c r="I49" s="31"/>
      <c r="J49" s="31"/>
    </row>
    <row r="50" spans="1:10" s="16" customFormat="1" ht="16" thickTop="1" x14ac:dyDescent="0.35">
      <c r="A50" s="67" t="s">
        <v>104</v>
      </c>
      <c r="B50" s="31"/>
      <c r="C50" s="31"/>
      <c r="D50" s="31"/>
      <c r="E50" s="39"/>
      <c r="F50" s="31"/>
      <c r="G50" s="31"/>
      <c r="H50" s="31"/>
      <c r="I50" s="31"/>
      <c r="J50" s="31"/>
    </row>
    <row r="51" spans="1:10" s="16" customFormat="1" ht="15.5" x14ac:dyDescent="0.35">
      <c r="A51" s="31"/>
      <c r="B51" s="31"/>
      <c r="C51" s="31"/>
      <c r="E51" s="19"/>
    </row>
    <row r="52" spans="1:10" s="16" customFormat="1" ht="15.5" x14ac:dyDescent="0.35">
      <c r="E52" s="19"/>
    </row>
    <row r="77" spans="1:1" x14ac:dyDescent="0.35">
      <c r="A77" s="27" t="s">
        <v>97</v>
      </c>
    </row>
    <row r="78" spans="1:1" x14ac:dyDescent="0.35">
      <c r="A78" s="27"/>
    </row>
  </sheetData>
  <sheetProtection algorithmName="SHA-512" hashValue="Mr4LlvQskwxermRb3Fh3RtSPq4cBOX5oUDtWoHBxLqQew7QzENic0tgddgYCAJzUmO4rTwOdDUV6eA9/8c0RvQ==" saltValue="p2ZOHK29reuJU8lQZTVYgw==" spinCount="100000" sheet="1" objects="1" scenarios="1" selectLockedCells="1"/>
  <mergeCells count="5">
    <mergeCell ref="A5:F5"/>
    <mergeCell ref="A15:F15"/>
    <mergeCell ref="A27:F27"/>
    <mergeCell ref="A28:F28"/>
    <mergeCell ref="A1:F1"/>
  </mergeCells>
  <hyperlinks>
    <hyperlink ref="I46" r:id="rId1" xr:uid="{00000000-0004-0000-0200-000000000000}"/>
    <hyperlink ref="M23" r:id="rId2" xr:uid="{00000000-0004-0000-02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Introduction and Instructions</vt:lpstr>
      <vt:lpstr>Pricing Worksheet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dc:creator>
  <cp:lastModifiedBy>Schweihofer, Jeannine</cp:lastModifiedBy>
  <cp:lastPrinted>2014-05-02T13:47:53Z</cp:lastPrinted>
  <dcterms:created xsi:type="dcterms:W3CDTF">2013-09-19T20:20:14Z</dcterms:created>
  <dcterms:modified xsi:type="dcterms:W3CDTF">2020-05-10T01:00:03Z</dcterms:modified>
</cp:coreProperties>
</file>